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G-Drive\COB\Toekomstvisie op tunnels\Ontwikkellijnen\Waardevol in omgeving\Duurzaamheid\Circulariteit\Eindrapport\Businesscase Excel\"/>
    </mc:Choice>
  </mc:AlternateContent>
  <xr:revisionPtr revIDLastSave="0" documentId="13_ncr:1_{7D13DCBF-58E6-478C-92A0-967C33C0AEF4}" xr6:coauthVersionLast="47" xr6:coauthVersionMax="47" xr10:uidLastSave="{00000000-0000-0000-0000-000000000000}"/>
  <bookViews>
    <workbookView xWindow="-120" yWindow="-120" windowWidth="29040" windowHeight="15840" xr2:uid="{0A3A4784-A4FA-7041-8139-AA8CA123B79D}"/>
  </bookViews>
  <sheets>
    <sheet name="TOELICHTING" sheetId="2" r:id="rId1"/>
    <sheet name="Voorbeeld van businesscas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 r="K6" i="1"/>
  <c r="K18" i="1" s="1"/>
  <c r="C20" i="1"/>
  <c r="K24" i="1"/>
  <c r="K14" i="1"/>
  <c r="G40" i="1"/>
  <c r="G42" i="1" s="1"/>
  <c r="G44" i="1"/>
  <c r="C44" i="1"/>
  <c r="C40" i="1" l="1"/>
  <c r="C42" i="1" s="1"/>
  <c r="C46" i="1" s="1"/>
  <c r="K12" i="1" s="1"/>
  <c r="K10" i="1"/>
  <c r="G46" i="1"/>
  <c r="K16" i="1" l="1"/>
  <c r="K26" i="1" s="1"/>
  <c r="K22" i="1" l="1"/>
  <c r="K28" i="1" s="1"/>
</calcChain>
</file>

<file path=xl/sharedStrings.xml><?xml version="1.0" encoding="utf-8"?>
<sst xmlns="http://schemas.openxmlformats.org/spreadsheetml/2006/main" count="94" uniqueCount="50">
  <si>
    <t>Opbrengsten voor oude eigenaar bij hergebruik door collega</t>
  </si>
  <si>
    <t>eenmalig</t>
  </si>
  <si>
    <t>Kosten aanschaf/verkoop aan nieuwe eigenaar</t>
  </si>
  <si>
    <t>Kosten aanbesteding</t>
  </si>
  <si>
    <t>Opbrengsten voor oude eigenaar bij handel met derden</t>
  </si>
  <si>
    <t>Verdiensten platform bij collegiaal hergebruik</t>
  </si>
  <si>
    <t>Kosten eigenaar demontage</t>
  </si>
  <si>
    <t>jaarlijks</t>
  </si>
  <si>
    <t>Kosten eigenaar transport</t>
  </si>
  <si>
    <t xml:space="preserve">De periode van deze besparing is </t>
  </si>
  <si>
    <t>jaar</t>
  </si>
  <si>
    <t>Kosten beoordeling en taxatie bij platform</t>
  </si>
  <si>
    <t xml:space="preserve">Het voordeel voor de nieuwe eigenaar is </t>
  </si>
  <si>
    <t>totaal</t>
  </si>
  <si>
    <t>Kosten opslag bij platform</t>
  </si>
  <si>
    <t>Oprengsten bij platform</t>
  </si>
  <si>
    <t>Transport naar nieuwe tunnel nieuwe eigenaar</t>
  </si>
  <si>
    <t>De markt biedt</t>
  </si>
  <si>
    <t xml:space="preserve">De business case voor recycling is </t>
  </si>
  <si>
    <t xml:space="preserve">De business case voor handel is </t>
  </si>
  <si>
    <t>Restlevensduur</t>
  </si>
  <si>
    <t>Restwaarde</t>
  </si>
  <si>
    <t>Kosten beheer: energie nieuwe eigenaar</t>
  </si>
  <si>
    <t>Kosten onderhoud: schoonmaak en revisie/updatesnieuwe eigenaar</t>
  </si>
  <si>
    <t>Afschrijving per jaar nieuwe eigenaar</t>
  </si>
  <si>
    <t>Totale kosten nieuwe eigenaar</t>
  </si>
  <si>
    <t>Kosten voor nieuwe eigenaar bij circuaire toepassing</t>
  </si>
  <si>
    <t>Kosten voor nieuwe eigenaar bij toepassig nieuwe installaties</t>
  </si>
  <si>
    <t>Kosten onderhoud: schoonmaak en revisie/updates nieuwe eigenaar</t>
  </si>
  <si>
    <t>Kosten nieuwe inzet installaties voor nieuwe eigenaar</t>
  </si>
  <si>
    <t>Kosten keuze en ontwerp nieuwe installaties</t>
  </si>
  <si>
    <t>De totale maatschappelijke baten van hergebruik zijn</t>
  </si>
  <si>
    <t>Het netto voordeel voor de oude eigenaar</t>
  </si>
  <si>
    <t>Kosten inventarisatie door eigenaar (oogstkaart)</t>
  </si>
  <si>
    <t>Kosteloos hergebruik installaties</t>
  </si>
  <si>
    <t xml:space="preserve">Toepassing circulaire producten bespaart de nieuwe eigenaar jaarlijks </t>
  </si>
  <si>
    <t>Nederland wil in 2050 een volledig circulaire economie zijn. Rijkswaterstaat en ProRail willen al in 2030 circulair werken. Het COB-netwerk heeft onderzocht wat dat betekent voor tunnels. In de expeditie is specifiek gekeken naar het 'oogsten' van tunneltechnische installaties en het hergebruiken van deze onderdelen.</t>
  </si>
  <si>
    <t>Een circulaire economie betekent onder meer dat grondstoffen niet meer uit de aarde komen, maar uit, bijvoorbeeld, infrastructurele werken. In het derde deelproject van de Expeditie circulaire tunnels is de zakelijke kant belicht: in hoeverre loont het om tunneltechnische onderdelen te hergebruiken? Er is een aanzet gemaakt voor een businesscase met een toelichting op de verschillende parameters. Deze aanzet vindt u op het tweede tabblad van dit Excel-document.</t>
  </si>
  <si>
    <r>
      <t xml:space="preserve">Om het de gebruiker makkelijker te maken, zijn </t>
    </r>
    <r>
      <rPr>
        <b/>
        <sz val="12"/>
        <color theme="1"/>
        <rFont val="Calibri"/>
        <family val="2"/>
        <scheme val="minor"/>
      </rPr>
      <t>de meeste velden beveiligd tegen bewerking</t>
    </r>
    <r>
      <rPr>
        <sz val="12"/>
        <color theme="1"/>
        <rFont val="Calibri"/>
        <family val="2"/>
        <scheme val="minor"/>
      </rPr>
      <t xml:space="preserve">, zodat de ingestelde formules en vooraf ingevulde informatie niet per ongeluk verwijderd kan worden. Mocht dat echter juist onhandig zijn, dan kunt u de werkbladen ontgrendelen met het </t>
    </r>
    <r>
      <rPr>
        <b/>
        <sz val="12"/>
        <color theme="1"/>
        <rFont val="Calibri"/>
        <family val="2"/>
        <scheme val="minor"/>
      </rPr>
      <t>wachtwoord 'cob'</t>
    </r>
    <r>
      <rPr>
        <sz val="12"/>
        <color theme="1"/>
        <rFont val="Calibri"/>
        <family val="2"/>
        <scheme val="minor"/>
      </rPr>
      <t>.</t>
    </r>
  </si>
  <si>
    <t>Toelichting</t>
  </si>
  <si>
    <t>Het rapport 'Expeditie circulaire tunnels', waar dit Excel-bestand bij hoort, is te downloaden via www.cob.nl/kennisbank. Meer informatie vindt u op www.cob.nl/circulariteit. U kunt ook contact opnemen met het COB via info@cob.nl of 085 4862 410.</t>
  </si>
  <si>
    <t>Voorbeeld van businesscase voor hergebruik</t>
  </si>
  <si>
    <t xml:space="preserve">Alternatief: opbrengsten uit handel aan derden </t>
  </si>
  <si>
    <t>Kosten gereedmaken voor hergebruik nieuwe eigenaar</t>
  </si>
  <si>
    <t>Kosten installatie nieuwe eigenaar</t>
  </si>
  <si>
    <t>Kosten commissioning nieuwe eigenaar</t>
  </si>
  <si>
    <t>Capex nieuwe eigenaar bij overname, incl. platform</t>
  </si>
  <si>
    <t>Opex nieuwe eigenaar</t>
  </si>
  <si>
    <t>Capex nieuwe eigenaar bij nieuw inzet</t>
  </si>
  <si>
    <t>Kosten aanschaf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</si>
</sst>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5" x14ac:knownFonts="1">
    <font>
      <sz val="12"/>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color rgb="FF154A77"/>
      <name val="Calibri"/>
      <family val="2"/>
      <scheme val="minor"/>
    </font>
    <font>
      <b/>
      <i/>
      <sz val="10"/>
      <color rgb="FF154A77"/>
      <name val="Calibri"/>
      <family val="2"/>
      <scheme val="minor"/>
    </font>
    <font>
      <b/>
      <sz val="10"/>
      <color rgb="FF154A77"/>
      <name val="Calibri"/>
      <family val="2"/>
      <scheme val="minor"/>
    </font>
    <font>
      <b/>
      <sz val="12"/>
      <color theme="0"/>
      <name val="Calibri"/>
      <family val="2"/>
      <scheme val="minor"/>
    </font>
    <font>
      <b/>
      <sz val="14"/>
      <color theme="0"/>
      <name val="Calibri"/>
      <family val="2"/>
      <scheme val="minor"/>
    </font>
    <font>
      <b/>
      <sz val="22"/>
      <name val="Calibri"/>
      <family val="2"/>
      <scheme val="minor"/>
    </font>
    <font>
      <sz val="12"/>
      <color theme="0"/>
      <name val="Calibri"/>
      <family val="2"/>
      <scheme val="minor"/>
    </font>
    <font>
      <sz val="14"/>
      <color theme="0"/>
      <name val="Calibri"/>
      <family val="2"/>
      <scheme val="minor"/>
    </font>
    <font>
      <i/>
      <sz val="10"/>
      <color rgb="FF154A77"/>
      <name val="Calibri"/>
      <family val="2"/>
      <scheme val="minor"/>
    </font>
    <font>
      <b/>
      <i/>
      <sz val="12"/>
      <name val="Calibri"/>
      <family val="2"/>
      <scheme val="minor"/>
    </font>
    <font>
      <sz val="12"/>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1"/>
        <bgColor indexed="64"/>
      </patternFill>
    </fill>
    <fill>
      <patternFill patternType="solid">
        <fgColor rgb="FF00B0F0"/>
        <bgColor indexed="64"/>
      </patternFill>
    </fill>
    <fill>
      <patternFill patternType="solid">
        <fgColor rgb="FFCCECFF"/>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0" fillId="0" borderId="0" xfId="0" applyAlignment="1">
      <alignment wrapText="1"/>
    </xf>
    <xf numFmtId="0" fontId="2" fillId="0" borderId="0" xfId="0" applyFont="1" applyAlignment="1">
      <alignment wrapText="1"/>
    </xf>
    <xf numFmtId="0" fontId="1" fillId="0" borderId="0" xfId="0" applyFont="1" applyAlignment="1">
      <alignment wrapText="1"/>
    </xf>
    <xf numFmtId="0" fontId="3" fillId="2" borderId="2" xfId="0" applyFont="1" applyFill="1" applyBorder="1" applyAlignment="1">
      <alignment wrapText="1"/>
    </xf>
    <xf numFmtId="0" fontId="4" fillId="0" borderId="0" xfId="0" applyFont="1"/>
    <xf numFmtId="0" fontId="5" fillId="0" borderId="0" xfId="0" applyFont="1"/>
    <xf numFmtId="0" fontId="4" fillId="0" borderId="0" xfId="0" applyFont="1" applyAlignment="1">
      <alignment horizontal="center"/>
    </xf>
    <xf numFmtId="0" fontId="4" fillId="0" borderId="3" xfId="0" applyFont="1" applyBorder="1"/>
    <xf numFmtId="164" fontId="4" fillId="0" borderId="14" xfId="0" applyNumberFormat="1" applyFont="1" applyBorder="1"/>
    <xf numFmtId="0" fontId="4" fillId="0" borderId="6" xfId="0" applyFont="1" applyBorder="1"/>
    <xf numFmtId="0" fontId="4" fillId="0" borderId="0" xfId="0" applyFont="1" applyBorder="1"/>
    <xf numFmtId="164" fontId="4" fillId="0" borderId="0" xfId="0" applyNumberFormat="1" applyFont="1" applyBorder="1"/>
    <xf numFmtId="0" fontId="4" fillId="0" borderId="9" xfId="0" applyFont="1" applyBorder="1"/>
    <xf numFmtId="164" fontId="4" fillId="0" borderId="0" xfId="1" applyFont="1" applyBorder="1"/>
    <xf numFmtId="164" fontId="4" fillId="0" borderId="15" xfId="0" applyNumberFormat="1" applyFont="1" applyBorder="1"/>
    <xf numFmtId="164" fontId="4" fillId="0" borderId="4" xfId="1" applyFont="1" applyBorder="1"/>
    <xf numFmtId="164" fontId="4" fillId="0" borderId="1" xfId="0" applyNumberFormat="1" applyFont="1" applyBorder="1"/>
    <xf numFmtId="164" fontId="4" fillId="0" borderId="10" xfId="0" applyNumberFormat="1" applyFont="1" applyBorder="1"/>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8" fillId="3" borderId="0" xfId="0" applyFont="1" applyFill="1" applyAlignment="1">
      <alignment vertical="center"/>
    </xf>
    <xf numFmtId="0" fontId="8" fillId="3" borderId="0" xfId="0" applyFont="1" applyFill="1" applyAlignment="1">
      <alignment horizontal="center" vertical="center"/>
    </xf>
    <xf numFmtId="0" fontId="4" fillId="0" borderId="0" xfId="0" applyFont="1" applyAlignment="1">
      <alignment vertical="center"/>
    </xf>
    <xf numFmtId="0" fontId="11" fillId="3" borderId="0" xfId="0" applyFont="1" applyFill="1" applyAlignment="1">
      <alignment vertical="center"/>
    </xf>
    <xf numFmtId="0" fontId="8" fillId="3" borderId="0" xfId="0" applyFont="1" applyFill="1" applyAlignment="1">
      <alignment horizontal="left" vertical="center" indent="1"/>
    </xf>
    <xf numFmtId="0" fontId="4" fillId="0" borderId="0" xfId="0" applyFont="1" applyAlignment="1">
      <alignment horizontal="left" vertical="center" indent="1"/>
    </xf>
    <xf numFmtId="0" fontId="11" fillId="3" borderId="0" xfId="0" applyFont="1" applyFill="1" applyAlignment="1">
      <alignment horizontal="left" vertical="center" indent="1"/>
    </xf>
    <xf numFmtId="0" fontId="4" fillId="0" borderId="5"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11" xfId="0" applyFont="1" applyBorder="1" applyAlignment="1">
      <alignment horizontal="left" vertical="center" indent="1"/>
    </xf>
    <xf numFmtId="0" fontId="7" fillId="3"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horizontal="left" vertical="center"/>
    </xf>
    <xf numFmtId="0" fontId="7" fillId="3" borderId="0" xfId="0" applyFont="1" applyFill="1" applyAlignment="1">
      <alignment horizontal="left" vertical="center"/>
    </xf>
    <xf numFmtId="0" fontId="12" fillId="0" borderId="6" xfId="0" applyFont="1" applyBorder="1"/>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7" fillId="3" borderId="3" xfId="0" applyFont="1" applyFill="1" applyBorder="1"/>
    <xf numFmtId="0" fontId="7" fillId="3" borderId="6" xfId="0" applyFont="1" applyFill="1" applyBorder="1"/>
    <xf numFmtId="0" fontId="7" fillId="3" borderId="9" xfId="0" applyFont="1" applyFill="1" applyBorder="1"/>
    <xf numFmtId="0" fontId="13" fillId="6" borderId="14" xfId="0" applyFont="1" applyFill="1" applyBorder="1"/>
    <xf numFmtId="0" fontId="14" fillId="6" borderId="12" xfId="0" applyFont="1" applyFill="1" applyBorder="1" applyAlignment="1">
      <alignment horizontal="left" vertical="center" indent="1"/>
    </xf>
    <xf numFmtId="0" fontId="14" fillId="6" borderId="0" xfId="0" applyFont="1" applyFill="1" applyBorder="1"/>
    <xf numFmtId="0" fontId="14" fillId="6" borderId="7" xfId="0" applyFont="1" applyFill="1" applyBorder="1" applyAlignment="1">
      <alignment horizontal="left" vertical="center" indent="1"/>
    </xf>
    <xf numFmtId="0" fontId="13" fillId="6" borderId="15" xfId="0" applyFont="1" applyFill="1" applyBorder="1"/>
    <xf numFmtId="0" fontId="14" fillId="6" borderId="13" xfId="0" applyFont="1" applyFill="1" applyBorder="1" applyAlignment="1">
      <alignment horizontal="left" vertical="center" indent="1"/>
    </xf>
    <xf numFmtId="0" fontId="6" fillId="6" borderId="6" xfId="0" applyFont="1" applyFill="1" applyBorder="1"/>
    <xf numFmtId="164" fontId="6" fillId="6" borderId="0" xfId="0" applyNumberFormat="1" applyFont="1" applyFill="1" applyBorder="1"/>
    <xf numFmtId="0" fontId="6" fillId="6" borderId="7" xfId="0" applyFont="1" applyFill="1" applyBorder="1" applyAlignment="1">
      <alignment horizontal="left" vertical="center" indent="1"/>
    </xf>
    <xf numFmtId="0" fontId="4" fillId="0" borderId="15" xfId="0" applyFont="1" applyBorder="1"/>
    <xf numFmtId="164" fontId="4" fillId="5" borderId="4" xfId="1" applyFont="1" applyFill="1" applyBorder="1" applyProtection="1">
      <protection locked="0"/>
    </xf>
    <xf numFmtId="0" fontId="4" fillId="0" borderId="0" xfId="0" applyFont="1" applyBorder="1" applyProtection="1">
      <protection locked="0"/>
    </xf>
    <xf numFmtId="164" fontId="4" fillId="5" borderId="1" xfId="1" applyFont="1" applyFill="1" applyBorder="1" applyProtection="1">
      <protection locked="0"/>
    </xf>
    <xf numFmtId="164" fontId="4" fillId="5" borderId="10" xfId="1" applyFont="1" applyFill="1" applyBorder="1" applyProtection="1">
      <protection locked="0"/>
    </xf>
    <xf numFmtId="0" fontId="4" fillId="0" borderId="0" xfId="0" applyFont="1" applyProtection="1">
      <protection locked="0"/>
    </xf>
    <xf numFmtId="164" fontId="4" fillId="0" borderId="10" xfId="1" applyFont="1" applyBorder="1" applyProtection="1">
      <protection locked="0"/>
    </xf>
    <xf numFmtId="0" fontId="4" fillId="5" borderId="1" xfId="0" applyFont="1" applyFill="1" applyBorder="1" applyProtection="1">
      <protection locked="0"/>
    </xf>
    <xf numFmtId="164" fontId="4" fillId="0" borderId="0" xfId="1" applyFont="1" applyBorder="1" applyProtection="1">
      <protection locked="0"/>
    </xf>
  </cellXfs>
  <cellStyles count="2">
    <cellStyle name="Standaard" xfId="0" builtinId="0"/>
    <cellStyle name="Valuta" xfId="1" builtinId="4"/>
  </cellStyles>
  <dxfs count="0"/>
  <tableStyles count="0" defaultTableStyle="TableStyleMedium2" defaultPivotStyle="PivotStyleLight16"/>
  <colors>
    <mruColors>
      <color rgb="FFCCECFF"/>
      <color rgb="FF154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4469-4F6E-4CB6-ABE8-CE9B315CC12C}">
  <dimension ref="C3:C12"/>
  <sheetViews>
    <sheetView tabSelected="1" workbookViewId="0">
      <selection activeCell="C19" sqref="C19"/>
    </sheetView>
  </sheetViews>
  <sheetFormatPr defaultRowHeight="15.75" x14ac:dyDescent="0.25"/>
  <cols>
    <col min="3" max="3" width="105.875" style="1" customWidth="1"/>
  </cols>
  <sheetData>
    <row r="3" spans="3:3" ht="16.5" thickBot="1" x14ac:dyDescent="0.3"/>
    <row r="4" spans="3:3" ht="29.25" thickBot="1" x14ac:dyDescent="0.5">
      <c r="C4" s="4" t="s">
        <v>39</v>
      </c>
    </row>
    <row r="6" spans="3:3" ht="47.25" x14ac:dyDescent="0.25">
      <c r="C6" s="2" t="s">
        <v>36</v>
      </c>
    </row>
    <row r="8" spans="3:3" ht="63" x14ac:dyDescent="0.25">
      <c r="C8" s="1" t="s">
        <v>37</v>
      </c>
    </row>
    <row r="10" spans="3:3" ht="47.25" x14ac:dyDescent="0.25">
      <c r="C10" s="3" t="s">
        <v>38</v>
      </c>
    </row>
    <row r="12" spans="3:3" ht="32.25" customHeight="1" x14ac:dyDescent="0.25">
      <c r="C12" s="3" t="s">
        <v>40</v>
      </c>
    </row>
  </sheetData>
  <sheetProtection algorithmName="SHA-512" hashValue="aStWv7c7fwsgX/J/20dyHfxkVeirKO/sJxfnmE5Yn67sdUYHww/VYvPcWumysOCWvluGFC1IK7COhSGLVxqVlA==" saltValue="xWosuNJtaGeC7kLFmlT6V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4CDFD-C9BD-0545-A1BB-50C38DDA33A7}">
  <dimension ref="B1:L61"/>
  <sheetViews>
    <sheetView zoomScaleNormal="100" workbookViewId="0">
      <selection activeCell="D10" sqref="D10"/>
    </sheetView>
  </sheetViews>
  <sheetFormatPr defaultColWidth="11" defaultRowHeight="12.75" x14ac:dyDescent="0.2"/>
  <cols>
    <col min="1" max="1" width="3.875" style="5" customWidth="1"/>
    <col min="2" max="2" width="50" style="5" customWidth="1"/>
    <col min="3" max="3" width="11.5" style="5" customWidth="1"/>
    <col min="4" max="4" width="10.125" style="27" customWidth="1"/>
    <col min="5" max="5" width="3.875" style="5" customWidth="1"/>
    <col min="6" max="6" width="50" style="5" customWidth="1"/>
    <col min="7" max="7" width="11.5" style="5" customWidth="1"/>
    <col min="8" max="8" width="10.125" style="27" customWidth="1"/>
    <col min="9" max="9" width="3.875" style="5" customWidth="1"/>
    <col min="10" max="10" width="50" style="5" customWidth="1"/>
    <col min="11" max="11" width="11.5" style="5" customWidth="1"/>
    <col min="12" max="12" width="10.125" style="27" customWidth="1"/>
    <col min="13" max="16384" width="11" style="5"/>
  </cols>
  <sheetData>
    <row r="1" spans="2:12" ht="13.5" thickBot="1" x14ac:dyDescent="0.25"/>
    <row r="2" spans="2:12" ht="42.75" customHeight="1" thickBot="1" x14ac:dyDescent="0.25">
      <c r="B2" s="19" t="s">
        <v>41</v>
      </c>
      <c r="C2" s="20"/>
      <c r="D2" s="21"/>
    </row>
    <row r="4" spans="2:12" s="24" customFormat="1" ht="24" customHeight="1" x14ac:dyDescent="0.25">
      <c r="B4" s="22" t="s">
        <v>34</v>
      </c>
      <c r="C4" s="23"/>
      <c r="D4" s="26"/>
      <c r="F4" s="22" t="s">
        <v>29</v>
      </c>
      <c r="G4" s="25"/>
      <c r="H4" s="28"/>
      <c r="L4" s="27"/>
    </row>
    <row r="5" spans="2:12" ht="13.5" thickBot="1" x14ac:dyDescent="0.25">
      <c r="C5" s="7"/>
    </row>
    <row r="6" spans="2:12" x14ac:dyDescent="0.2">
      <c r="B6" s="8" t="s">
        <v>33</v>
      </c>
      <c r="C6" s="53">
        <v>1000</v>
      </c>
      <c r="D6" s="29" t="s">
        <v>1</v>
      </c>
      <c r="F6" s="8" t="s">
        <v>30</v>
      </c>
      <c r="G6" s="53">
        <v>5000</v>
      </c>
      <c r="H6" s="29" t="s">
        <v>1</v>
      </c>
      <c r="J6" s="8" t="s">
        <v>0</v>
      </c>
      <c r="K6" s="9">
        <f>-C6-C12-C14+C8</f>
        <v>-3000</v>
      </c>
      <c r="L6" s="38" t="s">
        <v>1</v>
      </c>
    </row>
    <row r="7" spans="2:12" x14ac:dyDescent="0.2">
      <c r="B7" s="10"/>
      <c r="C7" s="54"/>
      <c r="D7" s="30"/>
      <c r="F7" s="10"/>
      <c r="G7" s="54"/>
      <c r="H7" s="30"/>
      <c r="J7" s="10"/>
      <c r="K7" s="11"/>
      <c r="L7" s="30"/>
    </row>
    <row r="8" spans="2:12" x14ac:dyDescent="0.2">
      <c r="B8" s="10" t="s">
        <v>2</v>
      </c>
      <c r="C8" s="55">
        <v>0</v>
      </c>
      <c r="D8" s="31" t="s">
        <v>1</v>
      </c>
      <c r="F8" s="10" t="s">
        <v>3</v>
      </c>
      <c r="G8" s="55">
        <v>1000</v>
      </c>
      <c r="H8" s="31" t="s">
        <v>1</v>
      </c>
      <c r="J8" s="10" t="s">
        <v>4</v>
      </c>
      <c r="K8" s="12">
        <f>C10-C6-C12-C14</f>
        <v>2000</v>
      </c>
      <c r="L8" s="30" t="s">
        <v>1</v>
      </c>
    </row>
    <row r="9" spans="2:12" x14ac:dyDescent="0.2">
      <c r="B9" s="10"/>
      <c r="C9" s="54"/>
      <c r="D9" s="30"/>
      <c r="F9" s="10"/>
      <c r="G9" s="54"/>
      <c r="H9" s="30"/>
      <c r="J9" s="10"/>
      <c r="K9" s="11"/>
      <c r="L9" s="30"/>
    </row>
    <row r="10" spans="2:12" x14ac:dyDescent="0.2">
      <c r="B10" s="37" t="s">
        <v>42</v>
      </c>
      <c r="C10" s="55">
        <v>5000</v>
      </c>
      <c r="D10" s="31" t="s">
        <v>1</v>
      </c>
      <c r="F10" s="10" t="s">
        <v>49</v>
      </c>
      <c r="G10" s="55">
        <v>30000</v>
      </c>
      <c r="H10" s="31" t="s">
        <v>1</v>
      </c>
      <c r="J10" s="10" t="s">
        <v>5</v>
      </c>
      <c r="K10" s="12">
        <f>C20-C18-C16</f>
        <v>0</v>
      </c>
      <c r="L10" s="30" t="s">
        <v>1</v>
      </c>
    </row>
    <row r="11" spans="2:12" x14ac:dyDescent="0.2">
      <c r="B11" s="10"/>
      <c r="C11" s="54"/>
      <c r="D11" s="30"/>
      <c r="F11" s="10"/>
      <c r="G11" s="54"/>
      <c r="H11" s="30"/>
      <c r="J11" s="10"/>
      <c r="K11" s="11"/>
      <c r="L11" s="30"/>
    </row>
    <row r="12" spans="2:12" x14ac:dyDescent="0.2">
      <c r="B12" s="10" t="s">
        <v>6</v>
      </c>
      <c r="C12" s="55">
        <v>1000</v>
      </c>
      <c r="D12" s="31" t="s">
        <v>1</v>
      </c>
      <c r="F12" s="10"/>
      <c r="G12" s="54"/>
      <c r="H12" s="30"/>
      <c r="J12" s="10" t="s">
        <v>35</v>
      </c>
      <c r="K12" s="12">
        <f>G46-C46</f>
        <v>1125</v>
      </c>
      <c r="L12" s="30" t="s">
        <v>7</v>
      </c>
    </row>
    <row r="13" spans="2:12" x14ac:dyDescent="0.2">
      <c r="B13" s="10"/>
      <c r="C13" s="54"/>
      <c r="D13" s="30"/>
      <c r="F13" s="10"/>
      <c r="G13" s="54"/>
      <c r="H13" s="30"/>
      <c r="J13" s="10"/>
      <c r="K13" s="11"/>
      <c r="L13" s="30"/>
    </row>
    <row r="14" spans="2:12" ht="13.5" thickBot="1" x14ac:dyDescent="0.25">
      <c r="B14" s="13" t="s">
        <v>8</v>
      </c>
      <c r="C14" s="56">
        <v>1000</v>
      </c>
      <c r="D14" s="32" t="s">
        <v>1</v>
      </c>
      <c r="F14" s="10"/>
      <c r="G14" s="60"/>
      <c r="H14" s="30"/>
      <c r="J14" s="10" t="s">
        <v>9</v>
      </c>
      <c r="K14" s="11">
        <f>G30-C30</f>
        <v>10</v>
      </c>
      <c r="L14" s="30" t="s">
        <v>10</v>
      </c>
    </row>
    <row r="15" spans="2:12" ht="13.5" thickBot="1" x14ac:dyDescent="0.25">
      <c r="C15" s="57"/>
      <c r="F15" s="10"/>
      <c r="G15" s="54"/>
      <c r="H15" s="30"/>
      <c r="J15" s="10"/>
      <c r="K15" s="11"/>
      <c r="L15" s="30"/>
    </row>
    <row r="16" spans="2:12" x14ac:dyDescent="0.2">
      <c r="B16" s="8" t="s">
        <v>11</v>
      </c>
      <c r="C16" s="53">
        <v>1000</v>
      </c>
      <c r="D16" s="29" t="s">
        <v>1</v>
      </c>
      <c r="F16" s="10"/>
      <c r="G16" s="60"/>
      <c r="H16" s="30"/>
      <c r="J16" s="10" t="s">
        <v>12</v>
      </c>
      <c r="K16" s="14">
        <f>K14*K12</f>
        <v>11250</v>
      </c>
      <c r="L16" s="30" t="s">
        <v>13</v>
      </c>
    </row>
    <row r="17" spans="2:12" x14ac:dyDescent="0.2">
      <c r="B17" s="10"/>
      <c r="C17" s="54"/>
      <c r="D17" s="30"/>
      <c r="F17" s="10"/>
      <c r="G17" s="54"/>
      <c r="H17" s="30"/>
      <c r="J17" s="10"/>
      <c r="K17" s="11"/>
      <c r="L17" s="30"/>
    </row>
    <row r="18" spans="2:12" x14ac:dyDescent="0.2">
      <c r="B18" s="10" t="s">
        <v>14</v>
      </c>
      <c r="C18" s="55">
        <v>1000</v>
      </c>
      <c r="D18" s="31" t="s">
        <v>1</v>
      </c>
      <c r="F18" s="10"/>
      <c r="G18" s="60"/>
      <c r="H18" s="30"/>
      <c r="J18" s="10" t="s">
        <v>32</v>
      </c>
      <c r="K18" s="14">
        <f>K6</f>
        <v>-3000</v>
      </c>
      <c r="L18" s="30" t="s">
        <v>13</v>
      </c>
    </row>
    <row r="19" spans="2:12" x14ac:dyDescent="0.2">
      <c r="B19" s="10"/>
      <c r="C19" s="54"/>
      <c r="D19" s="30"/>
      <c r="F19" s="10"/>
      <c r="G19" s="54"/>
      <c r="H19" s="30"/>
      <c r="J19" s="10"/>
      <c r="K19" s="11"/>
      <c r="L19" s="30"/>
    </row>
    <row r="20" spans="2:12" ht="13.5" thickBot="1" x14ac:dyDescent="0.25">
      <c r="B20" s="13" t="s">
        <v>15</v>
      </c>
      <c r="C20" s="58">
        <f>SUM(C16:C18)</f>
        <v>2000</v>
      </c>
      <c r="D20" s="32" t="s">
        <v>1</v>
      </c>
      <c r="F20" s="10"/>
      <c r="G20" s="54"/>
      <c r="H20" s="30"/>
      <c r="J20" s="10"/>
      <c r="K20" s="12"/>
      <c r="L20" s="30"/>
    </row>
    <row r="21" spans="2:12" ht="13.5" thickBot="1" x14ac:dyDescent="0.25">
      <c r="C21" s="57"/>
      <c r="F21" s="10"/>
      <c r="G21" s="54"/>
      <c r="H21" s="30"/>
      <c r="J21" s="13"/>
      <c r="K21" s="52"/>
      <c r="L21" s="39"/>
    </row>
    <row r="22" spans="2:12" x14ac:dyDescent="0.2">
      <c r="B22" s="8" t="s">
        <v>43</v>
      </c>
      <c r="C22" s="53">
        <v>1000</v>
      </c>
      <c r="D22" s="29" t="s">
        <v>1</v>
      </c>
      <c r="F22" s="10"/>
      <c r="G22" s="60"/>
      <c r="H22" s="30"/>
      <c r="J22" s="49" t="s">
        <v>31</v>
      </c>
      <c r="K22" s="50">
        <f>K16+K18</f>
        <v>8250</v>
      </c>
      <c r="L22" s="51"/>
    </row>
    <row r="23" spans="2:12" x14ac:dyDescent="0.2">
      <c r="B23" s="10"/>
      <c r="C23" s="54"/>
      <c r="D23" s="30"/>
      <c r="F23" s="10"/>
      <c r="G23" s="54"/>
      <c r="H23" s="30"/>
      <c r="J23" s="10"/>
      <c r="K23" s="11"/>
      <c r="L23" s="30"/>
    </row>
    <row r="24" spans="2:12" ht="13.5" thickBot="1" x14ac:dyDescent="0.25">
      <c r="B24" s="10" t="s">
        <v>16</v>
      </c>
      <c r="C24" s="55">
        <v>1000</v>
      </c>
      <c r="D24" s="31" t="s">
        <v>1</v>
      </c>
      <c r="F24" s="10"/>
      <c r="G24" s="60"/>
      <c r="H24" s="30"/>
      <c r="J24" s="13" t="s">
        <v>17</v>
      </c>
      <c r="K24" s="15">
        <f>C10</f>
        <v>5000</v>
      </c>
      <c r="L24" s="39"/>
    </row>
    <row r="25" spans="2:12" ht="13.5" thickBot="1" x14ac:dyDescent="0.25">
      <c r="B25" s="10"/>
      <c r="C25" s="54"/>
      <c r="D25" s="30"/>
      <c r="F25" s="10"/>
      <c r="G25" s="54"/>
      <c r="H25" s="30"/>
    </row>
    <row r="26" spans="2:12" ht="15.75" x14ac:dyDescent="0.25">
      <c r="B26" s="10" t="s">
        <v>44</v>
      </c>
      <c r="C26" s="55">
        <v>1000</v>
      </c>
      <c r="D26" s="31" t="s">
        <v>1</v>
      </c>
      <c r="F26" s="10" t="s">
        <v>44</v>
      </c>
      <c r="G26" s="55">
        <v>1000</v>
      </c>
      <c r="H26" s="31" t="s">
        <v>1</v>
      </c>
      <c r="J26" s="40" t="s">
        <v>18</v>
      </c>
      <c r="K26" s="43" t="str">
        <f>IF(K16&lt;0,"Negatief","Positief")</f>
        <v>Positief</v>
      </c>
      <c r="L26" s="44"/>
    </row>
    <row r="27" spans="2:12" ht="15.75" x14ac:dyDescent="0.25">
      <c r="B27" s="10"/>
      <c r="C27" s="54"/>
      <c r="D27" s="30"/>
      <c r="F27" s="10"/>
      <c r="G27" s="54"/>
      <c r="H27" s="30"/>
      <c r="J27" s="41"/>
      <c r="K27" s="45"/>
      <c r="L27" s="46"/>
    </row>
    <row r="28" spans="2:12" ht="16.5" thickBot="1" x14ac:dyDescent="0.3">
      <c r="B28" s="10" t="s">
        <v>45</v>
      </c>
      <c r="C28" s="55">
        <v>1000</v>
      </c>
      <c r="D28" s="31" t="s">
        <v>1</v>
      </c>
      <c r="F28" s="10" t="s">
        <v>45</v>
      </c>
      <c r="G28" s="55">
        <v>500</v>
      </c>
      <c r="H28" s="31" t="s">
        <v>1</v>
      </c>
      <c r="J28" s="42" t="s">
        <v>19</v>
      </c>
      <c r="K28" s="47" t="str">
        <f>IF(K24&gt;K22,"Positief","Negatief")</f>
        <v>Negatief</v>
      </c>
      <c r="L28" s="48"/>
    </row>
    <row r="29" spans="2:12" x14ac:dyDescent="0.2">
      <c r="B29" s="10"/>
      <c r="C29" s="54"/>
      <c r="D29" s="30"/>
      <c r="F29" s="10"/>
      <c r="G29" s="54"/>
      <c r="H29" s="30"/>
    </row>
    <row r="30" spans="2:12" x14ac:dyDescent="0.2">
      <c r="B30" s="10" t="s">
        <v>20</v>
      </c>
      <c r="C30" s="59">
        <v>10</v>
      </c>
      <c r="D30" s="31" t="s">
        <v>10</v>
      </c>
      <c r="F30" s="10" t="s">
        <v>20</v>
      </c>
      <c r="G30" s="59">
        <v>20</v>
      </c>
      <c r="H30" s="31" t="s">
        <v>10</v>
      </c>
    </row>
    <row r="31" spans="2:12" x14ac:dyDescent="0.2">
      <c r="B31" s="10"/>
      <c r="C31" s="54"/>
      <c r="D31" s="30"/>
      <c r="F31" s="10"/>
      <c r="G31" s="54"/>
      <c r="H31" s="30"/>
    </row>
    <row r="32" spans="2:12" x14ac:dyDescent="0.2">
      <c r="B32" s="10" t="s">
        <v>21</v>
      </c>
      <c r="C32" s="55">
        <v>0</v>
      </c>
      <c r="D32" s="31" t="s">
        <v>1</v>
      </c>
      <c r="F32" s="10" t="s">
        <v>21</v>
      </c>
      <c r="G32" s="55">
        <v>0</v>
      </c>
      <c r="H32" s="31" t="s">
        <v>1</v>
      </c>
    </row>
    <row r="33" spans="2:12" x14ac:dyDescent="0.2">
      <c r="B33" s="10"/>
      <c r="C33" s="54"/>
      <c r="D33" s="30"/>
      <c r="F33" s="10"/>
      <c r="G33" s="54"/>
      <c r="H33" s="30"/>
    </row>
    <row r="34" spans="2:12" x14ac:dyDescent="0.2">
      <c r="B34" s="10" t="s">
        <v>22</v>
      </c>
      <c r="C34" s="55">
        <v>100</v>
      </c>
      <c r="D34" s="31" t="s">
        <v>10</v>
      </c>
      <c r="F34" s="10" t="s">
        <v>22</v>
      </c>
      <c r="G34" s="55">
        <v>50</v>
      </c>
      <c r="H34" s="31" t="s">
        <v>10</v>
      </c>
    </row>
    <row r="35" spans="2:12" x14ac:dyDescent="0.2">
      <c r="B35" s="10"/>
      <c r="C35" s="54"/>
      <c r="D35" s="30"/>
      <c r="F35" s="10"/>
      <c r="G35" s="54"/>
      <c r="H35" s="30"/>
    </row>
    <row r="36" spans="2:12" ht="13.5" thickBot="1" x14ac:dyDescent="0.25">
      <c r="B36" s="13" t="s">
        <v>28</v>
      </c>
      <c r="C36" s="56">
        <v>200</v>
      </c>
      <c r="D36" s="32" t="s">
        <v>10</v>
      </c>
      <c r="F36" s="13" t="s">
        <v>23</v>
      </c>
      <c r="G36" s="56">
        <v>100</v>
      </c>
      <c r="H36" s="32" t="s">
        <v>10</v>
      </c>
    </row>
    <row r="38" spans="2:12" s="24" customFormat="1" ht="24.75" customHeight="1" x14ac:dyDescent="0.25">
      <c r="B38" s="33" t="s">
        <v>26</v>
      </c>
      <c r="C38" s="34"/>
      <c r="D38" s="35"/>
      <c r="F38" s="33" t="s">
        <v>27</v>
      </c>
      <c r="G38" s="33"/>
      <c r="H38" s="36"/>
      <c r="L38" s="27"/>
    </row>
    <row r="39" spans="2:12" ht="13.5" thickBot="1" x14ac:dyDescent="0.25">
      <c r="B39" s="6"/>
      <c r="F39" s="6"/>
    </row>
    <row r="40" spans="2:12" x14ac:dyDescent="0.2">
      <c r="B40" s="8" t="s">
        <v>46</v>
      </c>
      <c r="C40" s="16">
        <f>C22+C24+C26+C28+C20+C8</f>
        <v>6000</v>
      </c>
      <c r="D40" s="29" t="s">
        <v>1</v>
      </c>
      <c r="F40" s="8" t="s">
        <v>48</v>
      </c>
      <c r="G40" s="16">
        <f>SUM(G6,G8,G10,G26,G28)</f>
        <v>37500</v>
      </c>
      <c r="H40" s="29" t="s">
        <v>1</v>
      </c>
    </row>
    <row r="41" spans="2:12" x14ac:dyDescent="0.2">
      <c r="B41" s="10"/>
      <c r="C41" s="11"/>
      <c r="D41" s="30"/>
      <c r="F41" s="10"/>
      <c r="G41" s="11"/>
      <c r="H41" s="30"/>
    </row>
    <row r="42" spans="2:12" x14ac:dyDescent="0.2">
      <c r="B42" s="10" t="s">
        <v>24</v>
      </c>
      <c r="C42" s="17">
        <f>(C40-C32)/C30</f>
        <v>600</v>
      </c>
      <c r="D42" s="31" t="s">
        <v>7</v>
      </c>
      <c r="F42" s="10" t="s">
        <v>24</v>
      </c>
      <c r="G42" s="17">
        <f>(G40-G32)/G30</f>
        <v>1875</v>
      </c>
      <c r="H42" s="31" t="s">
        <v>7</v>
      </c>
    </row>
    <row r="43" spans="2:12" x14ac:dyDescent="0.2">
      <c r="B43" s="10"/>
      <c r="C43" s="11"/>
      <c r="D43" s="30"/>
      <c r="F43" s="10"/>
      <c r="G43" s="11"/>
      <c r="H43" s="30"/>
    </row>
    <row r="44" spans="2:12" x14ac:dyDescent="0.2">
      <c r="B44" s="10" t="s">
        <v>47</v>
      </c>
      <c r="C44" s="17">
        <f>SUM(C34,C36)</f>
        <v>300</v>
      </c>
      <c r="D44" s="31" t="s">
        <v>7</v>
      </c>
      <c r="F44" s="10" t="s">
        <v>47</v>
      </c>
      <c r="G44" s="17">
        <f>SUM(G34,G36)</f>
        <v>150</v>
      </c>
      <c r="H44" s="31" t="s">
        <v>7</v>
      </c>
    </row>
    <row r="45" spans="2:12" x14ac:dyDescent="0.2">
      <c r="B45" s="10"/>
      <c r="C45" s="11"/>
      <c r="D45" s="30"/>
      <c r="F45" s="10"/>
      <c r="G45" s="11"/>
      <c r="H45" s="30"/>
    </row>
    <row r="46" spans="2:12" ht="13.5" thickBot="1" x14ac:dyDescent="0.25">
      <c r="B46" s="13" t="s">
        <v>25</v>
      </c>
      <c r="C46" s="18">
        <f>SUM(C44,C42)</f>
        <v>900</v>
      </c>
      <c r="D46" s="32" t="s">
        <v>7</v>
      </c>
      <c r="F46" s="13" t="s">
        <v>25</v>
      </c>
      <c r="G46" s="18">
        <f>SUM(G44,G42)</f>
        <v>2025</v>
      </c>
      <c r="H46" s="32" t="s">
        <v>7</v>
      </c>
    </row>
    <row r="54" spans="5:6" x14ac:dyDescent="0.2">
      <c r="E54" s="6"/>
    </row>
    <row r="55" spans="5:6" x14ac:dyDescent="0.2">
      <c r="E55" s="6"/>
    </row>
    <row r="56" spans="5:6" x14ac:dyDescent="0.2">
      <c r="E56" s="6"/>
    </row>
    <row r="57" spans="5:6" ht="17.100000000000001" customHeight="1" x14ac:dyDescent="0.2"/>
    <row r="58" spans="5:6" x14ac:dyDescent="0.2">
      <c r="E58" s="11"/>
      <c r="F58" s="11"/>
    </row>
    <row r="59" spans="5:6" x14ac:dyDescent="0.2">
      <c r="E59" s="11"/>
      <c r="F59" s="11"/>
    </row>
    <row r="60" spans="5:6" x14ac:dyDescent="0.2">
      <c r="E60" s="11"/>
      <c r="F60" s="11"/>
    </row>
    <row r="61" spans="5:6" x14ac:dyDescent="0.2">
      <c r="E61" s="11"/>
      <c r="F61" s="11"/>
    </row>
  </sheetData>
  <sheetProtection algorithmName="SHA-512" hashValue="N6YfyEMJBTjnKai7n8vgsDsdmCKkn9pVUx6C5GrAQm7e2GY/qxyWC+IKlyIz/vh3VcuZcllEbQtk1QdzbQyPfQ==" saltValue="HYI8Rw7M3AnTAmOmfiUntw==" spinCount="100000" sheet="1" objects="1" scenarios="1"/>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DCC34BA7611F4B8684A5966420C889" ma:contentTypeVersion="13" ma:contentTypeDescription="Een nieuw document maken." ma:contentTypeScope="" ma:versionID="689511b583f30f921f352ce5b05eeea1">
  <xsd:schema xmlns:xsd="http://www.w3.org/2001/XMLSchema" xmlns:xs="http://www.w3.org/2001/XMLSchema" xmlns:p="http://schemas.microsoft.com/office/2006/metadata/properties" xmlns:ns2="bb1bb58a-2ac8-4db3-81cb-c518c786d238" xmlns:ns3="bc53cd05-428e-46ca-a674-f3f450cf9797" targetNamespace="http://schemas.microsoft.com/office/2006/metadata/properties" ma:root="true" ma:fieldsID="de98e81a4484e2b92694b53776c8629b" ns2:_="" ns3:_="">
    <xsd:import namespace="bb1bb58a-2ac8-4db3-81cb-c518c786d238"/>
    <xsd:import namespace="bc53cd05-428e-46ca-a674-f3f450cf97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bb58a-2ac8-4db3-81cb-c518c786d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53cd05-428e-46ca-a674-f3f450cf9797"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90DC8C-548F-4906-BAD2-88D143436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bb58a-2ac8-4db3-81cb-c518c786d238"/>
    <ds:schemaRef ds:uri="bc53cd05-428e-46ca-a674-f3f450cf9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77CCEF-BD22-448E-9094-DB202686AB30}">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bc53cd05-428e-46ca-a674-f3f450cf9797"/>
    <ds:schemaRef ds:uri="bb1bb58a-2ac8-4db3-81cb-c518c786d23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71C3E50-4765-479A-8CC3-68D912C671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Voorbeeld van businesscase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 Van Niekerk</dc:creator>
  <cp:keywords/>
  <dc:description/>
  <cp:lastModifiedBy>Marije Nieuwenhuizen</cp:lastModifiedBy>
  <cp:revision/>
  <dcterms:created xsi:type="dcterms:W3CDTF">2021-10-19T14:31:58Z</dcterms:created>
  <dcterms:modified xsi:type="dcterms:W3CDTF">2022-01-09T10:12:02Z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0x010100C4DCC34BA7611F4B8684A5966420C889</vt:lpwstr>
  </property>
</Properties>
</file>